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<sst xmlns="http://schemas.openxmlformats.org/spreadsheetml/2006/main" count="616" uniqueCount="174">
  <si>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</si>
  <si>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</si>
  <si>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</si>
  <si>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</si>
  <si>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</si>
  <si>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</si>
  <si>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</si>
  <si>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</si>
  <si>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</si>
  <si>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</si>
  <si>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</si>
  <si>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</si>
  <si>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</si>
  <si>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</si>
  <si>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</si>
  <si>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</si>
  <si>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</si>
  <si>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</si>
  <si>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</si>
  <si>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</si>
  <si>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</si>
  <si>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</si>
  <si>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</si>
  <si>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</si>
  <si>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</si>
  <si>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</si>
  <si>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</si>
  <si>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</si>
  <si>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</si>
  <si>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</si>
  <si>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</si>
  <si>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</si>
  <si>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</si>
  <si>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</si>
  <si>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</si>
  <si>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</si>
  <si>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</si>
  <si>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</si>
  <si>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</si>
  <si>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</si>
  <si>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</si>
  <si>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</si>
  <si>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</si>
  <si>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</si>
  <si>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</si>
  <si>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</si>
  <si>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</si>
  <si>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</si>
  <si>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</si>
  <si>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</si>
  <si>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</si>
  <si>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</si>
  <si>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</si>
  <si>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</si>
  <si>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</si>
  <si>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</si>
  <si>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</si>
  <si>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</si>
  <si>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</si>
  <si>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</si>
  <si>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</si>
  <si>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</si>
  <si>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</si>
  <si>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</si>
  <si>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</si>
  <si>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</si>
  <si>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</si>
  <si>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</si>
  <si>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</si>
  <si>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</si>
  <si>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</si>
  <si>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</si>
  <si>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</si>
  <si>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</si>
  <si>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</si>
  <si>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</si>
  <si>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</si>
  <si>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</si>
  <si>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</si>
  <si>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</si>
  <si>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</si>
  <si>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</si>
  <si>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</si>
  <si>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</si>
  <si>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</si>
  <si>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</si>
  <si>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</si>
  <si>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</si>
  <si>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</si>
  <si>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</si>
  <si>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</si>
  <si>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</si>
  <si>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</si>
  <si>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</si>
  <si>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</si>
  <si>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</si>
  <si>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</si>
  <si>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</si>
  <si>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</si>
  <si>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</si>
  <si>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</si>
  <si>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</si>
  <si>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</si>
  <si>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</si>
  <si>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</si>
  <si>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</si>
  <si>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</si>
  <si>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</si>
  <si>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</si>
  <si>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</si>
  <si>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</si>
  <si>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</si>
  <si>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</si>
  <si>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</si>
  <si>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</si>
  <si>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</si>
  <si>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</si>
  <si>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</si>
  <si>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</si>
  <si>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</si>
  <si>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</si>
  <si>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</si>
  <si>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</si>
  <si>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</si>
  <si>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</si>
  <si>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</si>
  <si>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</si>
  <si>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</si>
  <si>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</si>
  <si>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</si>
  <si>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</si>
  <si>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</si>
  <si>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</si>
  <si>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</si>
  <si>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</si>
  <si>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</si>
  <si>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</si>
  <si>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</si>
  <si>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</si>
  <si>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</si>
  <si>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</si>
  <si>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</si>
  <si>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</si>
  <si>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</si>
  <si>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</si>
  <si>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</si>
  <si>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</si>
  <si>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</si>
  <si>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</si>
  <si>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</si>
  <si>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</si>
  <si>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</si>
  <si>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</si>
  <si>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</si>
  <si>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</si>
  <si>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</si>
  <si>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</si>
  <si>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</si>
  <si>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</si>
  <si>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</si>
  <si>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</si>
  <si>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</si>
  <si>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</si>
  <si>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</si>
  <si>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</si>
  <si>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</si>
  <si>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</si>
  <si>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</si>
  <si>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</si>
  <si>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</si>
  <si>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</si>
  <si>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</si>
  <si>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26.04.2018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</si>
  <si>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25.04.18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</si>
</sst>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5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4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1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0" fontId="7" fillId="41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0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09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115" sqref="C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00" t="s">
        <v>172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168</v>
      </c>
      <c r="V3" s="311" t="s">
        <v>169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165</v>
      </c>
      <c r="G4" s="296" t="s">
        <v>31</v>
      </c>
      <c r="H4" s="284" t="s">
        <v>166</v>
      </c>
      <c r="I4" s="298" t="s">
        <v>167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173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170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467568.05999999994</v>
      </c>
      <c r="H8" s="103">
        <f>G8-F8</f>
        <v>-20320.280000000086</v>
      </c>
      <c r="I8" s="210">
        <f aca="true" t="shared" si="0" ref="I8:I15">G8/F8</f>
        <v>0.958350552095588</v>
      </c>
      <c r="J8" s="104">
        <f aca="true" t="shared" si="1" ref="J8:J52">G8-E8</f>
        <v>-1113065.7400000002</v>
      </c>
      <c r="K8" s="156">
        <f aca="true" t="shared" si="2" ref="K8:K14">G8/E8</f>
        <v>0.2958104907031597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67255.79999999993</v>
      </c>
      <c r="T8" s="143">
        <f aca="true" t="shared" si="6" ref="T8:T20">G8/R8</f>
        <v>1.168008344286033</v>
      </c>
      <c r="U8" s="103">
        <f>U9+U15+U18+U19+U23+U17</f>
        <v>126345.40100000001</v>
      </c>
      <c r="V8" s="103">
        <f>V9+V15+V18+V19+V23+V17</f>
        <v>100449.95999999999</v>
      </c>
      <c r="W8" s="103">
        <f>V8-U8</f>
        <v>-25895.44100000002</v>
      </c>
      <c r="X8" s="143">
        <f aca="true" t="shared" si="7" ref="X8:X15">V8/U8</f>
        <v>0.7950424724996519</v>
      </c>
      <c r="Y8" s="199">
        <f aca="true" t="shared" si="8" ref="Y8:Y22">T8-Q8</f>
        <v>-0.020808067245098094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279056.88</v>
      </c>
      <c r="H9" s="102">
        <f>G9-F9</f>
        <v>-4659.260000000009</v>
      </c>
      <c r="I9" s="208">
        <f t="shared" si="0"/>
        <v>0.9835777407658232</v>
      </c>
      <c r="J9" s="108">
        <f t="shared" si="1"/>
        <v>-677146.12</v>
      </c>
      <c r="K9" s="148">
        <f t="shared" si="2"/>
        <v>0.29183853219452355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55960.78</v>
      </c>
      <c r="T9" s="144">
        <f t="shared" si="6"/>
        <v>1.2508371056239889</v>
      </c>
      <c r="U9" s="107">
        <f>F9-березень!F9</f>
        <v>74519.801</v>
      </c>
      <c r="V9" s="110">
        <f>G9-березень!G9</f>
        <v>60261.350000000006</v>
      </c>
      <c r="W9" s="111">
        <f>V9-U9</f>
        <v>-14258.451000000001</v>
      </c>
      <c r="X9" s="148">
        <f t="shared" si="7"/>
        <v>0.8086622507217914</v>
      </c>
      <c r="Y9" s="200">
        <f t="shared" si="8"/>
        <v>0.018333713736831347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255230.96</v>
      </c>
      <c r="H10" s="71">
        <f aca="true" t="shared" si="9" ref="H10:H47">G10-F10</f>
        <v>-6947.74000000002</v>
      </c>
      <c r="I10" s="209">
        <f t="shared" si="0"/>
        <v>0.9734999830268438</v>
      </c>
      <c r="J10" s="72">
        <f t="shared" si="1"/>
        <v>-626572.04</v>
      </c>
      <c r="K10" s="75">
        <f t="shared" si="2"/>
        <v>0.2894421543133784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50865.100000000006</v>
      </c>
      <c r="T10" s="145">
        <f t="shared" si="6"/>
        <v>1.2488923541339048</v>
      </c>
      <c r="U10" s="73">
        <f>F10-березень!F10</f>
        <v>69300</v>
      </c>
      <c r="V10" s="98">
        <f>G10-березень!G10</f>
        <v>55396.06999999998</v>
      </c>
      <c r="W10" s="74">
        <f aca="true" t="shared" si="10" ref="W10:W52">V10-U10</f>
        <v>-13903.930000000022</v>
      </c>
      <c r="X10" s="75">
        <f t="shared" si="7"/>
        <v>0.7993660894660891</v>
      </c>
      <c r="Y10" s="198">
        <f t="shared" si="8"/>
        <v>0.006740909510913884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14771.17</v>
      </c>
      <c r="H11" s="71">
        <f t="shared" si="9"/>
        <v>236.46999999999935</v>
      </c>
      <c r="I11" s="209">
        <f t="shared" si="0"/>
        <v>1.0162693416444784</v>
      </c>
      <c r="J11" s="72">
        <f t="shared" si="1"/>
        <v>-35128.83</v>
      </c>
      <c r="K11" s="75">
        <f t="shared" si="2"/>
        <v>0.29601543086172344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2342.0200000000004</v>
      </c>
      <c r="T11" s="145">
        <f t="shared" si="6"/>
        <v>1.188429619080951</v>
      </c>
      <c r="U11" s="73">
        <f>F11-березень!F11</f>
        <v>3780</v>
      </c>
      <c r="V11" s="98">
        <f>G11-березень!G11</f>
        <v>2747.9799999999996</v>
      </c>
      <c r="W11" s="74">
        <f t="shared" si="10"/>
        <v>-1032.0200000000004</v>
      </c>
      <c r="X11" s="75">
        <f t="shared" si="7"/>
        <v>0.7269788359788358</v>
      </c>
      <c r="Y11" s="198">
        <f t="shared" si="8"/>
        <v>0.014765144587455481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3804.69</v>
      </c>
      <c r="H12" s="71">
        <f t="shared" si="9"/>
        <v>660.2800000000002</v>
      </c>
      <c r="I12" s="209">
        <f t="shared" si="0"/>
        <v>1.209985339062018</v>
      </c>
      <c r="J12" s="72">
        <f t="shared" si="1"/>
        <v>-8195.31</v>
      </c>
      <c r="K12" s="75">
        <f t="shared" si="2"/>
        <v>0.3170575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1195.1</v>
      </c>
      <c r="T12" s="145">
        <f t="shared" si="6"/>
        <v>1.4579646611153476</v>
      </c>
      <c r="U12" s="73">
        <f>F12-березень!F12</f>
        <v>850.0009999999997</v>
      </c>
      <c r="V12" s="98">
        <f>G12-березень!G12</f>
        <v>525.54</v>
      </c>
      <c r="W12" s="74">
        <f t="shared" si="10"/>
        <v>-324.4609999999998</v>
      </c>
      <c r="X12" s="75">
        <f t="shared" si="7"/>
        <v>0.618281625551029</v>
      </c>
      <c r="Y12" s="198">
        <f t="shared" si="8"/>
        <v>0.45731006623452974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4942.44</v>
      </c>
      <c r="H13" s="71">
        <f t="shared" si="9"/>
        <v>1328.7399999999998</v>
      </c>
      <c r="I13" s="209">
        <f t="shared" si="0"/>
        <v>1.3676951600852312</v>
      </c>
      <c r="J13" s="72">
        <f t="shared" si="1"/>
        <v>-7057.56</v>
      </c>
      <c r="K13" s="75">
        <f t="shared" si="2"/>
        <v>0.41186999999999996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1733.1099999999997</v>
      </c>
      <c r="T13" s="145">
        <f t="shared" si="6"/>
        <v>1.5400223722708477</v>
      </c>
      <c r="U13" s="73">
        <f>F13-березень!F13</f>
        <v>556.7999999999997</v>
      </c>
      <c r="V13" s="98">
        <f>G13-березень!G13</f>
        <v>1591.7599999999998</v>
      </c>
      <c r="W13" s="74">
        <f t="shared" si="10"/>
        <v>1034.96</v>
      </c>
      <c r="X13" s="75">
        <f t="shared" si="7"/>
        <v>2.858764367816093</v>
      </c>
      <c r="Y13" s="198">
        <f t="shared" si="8"/>
        <v>0.3444233721901446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35222.6</v>
      </c>
      <c r="H19" s="102">
        <f t="shared" si="9"/>
        <v>-9767.400000000001</v>
      </c>
      <c r="I19" s="208">
        <f t="shared" si="12"/>
        <v>0.782898421871527</v>
      </c>
      <c r="J19" s="108">
        <f t="shared" si="1"/>
        <v>-116505.4</v>
      </c>
      <c r="K19" s="108">
        <f t="shared" si="11"/>
        <v>23.214304544975217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-882.1600000000035</v>
      </c>
      <c r="T19" s="146">
        <f t="shared" si="6"/>
        <v>0.9755666565848934</v>
      </c>
      <c r="U19" s="107">
        <f>F19-березень!F19</f>
        <v>11375</v>
      </c>
      <c r="V19" s="110">
        <f>G19-березень!G19</f>
        <v>7617.019999999997</v>
      </c>
      <c r="W19" s="111">
        <f t="shared" si="10"/>
        <v>-3757.980000000003</v>
      </c>
      <c r="X19" s="148">
        <f t="shared" si="13"/>
        <v>0.6696281318681316</v>
      </c>
      <c r="Y19" s="197">
        <f t="shared" si="8"/>
        <v>-0.26861395690189716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15590.47</v>
      </c>
      <c r="H20" s="170">
        <f t="shared" si="9"/>
        <v>-2099.5300000000007</v>
      </c>
      <c r="I20" s="211">
        <f t="shared" si="12"/>
        <v>0.8813154324477105</v>
      </c>
      <c r="J20" s="171">
        <f t="shared" si="1"/>
        <v>-51117.53</v>
      </c>
      <c r="K20" s="171">
        <f t="shared" si="11"/>
        <v>23.371214846794985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-6389.110000000002</v>
      </c>
      <c r="T20" s="172">
        <f t="shared" si="6"/>
        <v>0.7093161015815588</v>
      </c>
      <c r="U20" s="136">
        <f>F20-березень!F20</f>
        <v>4475</v>
      </c>
      <c r="V20" s="124">
        <f>G20-березень!G20</f>
        <v>2952.0999999999985</v>
      </c>
      <c r="W20" s="116">
        <f t="shared" si="10"/>
        <v>-1522.9000000000015</v>
      </c>
      <c r="X20" s="180">
        <f t="shared" si="13"/>
        <v>0.6596871508379885</v>
      </c>
      <c r="Y20" s="197">
        <f t="shared" si="8"/>
        <v>-0.3890029473585752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4458.56</v>
      </c>
      <c r="H21" s="170">
        <f t="shared" si="9"/>
        <v>-741.4399999999996</v>
      </c>
      <c r="I21" s="211">
        <f t="shared" si="12"/>
        <v>0.8574153846153847</v>
      </c>
      <c r="J21" s="171">
        <f t="shared" si="1"/>
        <v>-11237.439999999999</v>
      </c>
      <c r="K21" s="171">
        <f t="shared" si="11"/>
        <v>28.405708460754337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1339.6200000000003</v>
      </c>
      <c r="T21" s="172"/>
      <c r="U21" s="136">
        <f>F21-березень!F21</f>
        <v>1300</v>
      </c>
      <c r="V21" s="124">
        <f>G21-березень!G21</f>
        <v>945.7000000000003</v>
      </c>
      <c r="W21" s="116">
        <f t="shared" si="10"/>
        <v>-354.2999999999997</v>
      </c>
      <c r="X21" s="180">
        <f t="shared" si="13"/>
        <v>0.7274615384615387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15173.58</v>
      </c>
      <c r="H22" s="170">
        <f t="shared" si="9"/>
        <v>-6926.42</v>
      </c>
      <c r="I22" s="211">
        <f t="shared" si="12"/>
        <v>0.6865873303167421</v>
      </c>
      <c r="J22" s="171">
        <f t="shared" si="1"/>
        <v>-54150.42</v>
      </c>
      <c r="K22" s="171">
        <f t="shared" si="11"/>
        <v>21.887917604292888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4167.34</v>
      </c>
      <c r="T22" s="172"/>
      <c r="U22" s="136">
        <f>F22-березень!F22</f>
        <v>5600</v>
      </c>
      <c r="V22" s="124">
        <f>G22-березень!G22</f>
        <v>3719.2299999999996</v>
      </c>
      <c r="W22" s="116">
        <f t="shared" si="10"/>
        <v>-1880.7700000000004</v>
      </c>
      <c r="X22" s="180">
        <f t="shared" si="13"/>
        <v>0.6641482142857142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152756.72</v>
      </c>
      <c r="H23" s="102">
        <f t="shared" si="9"/>
        <v>-6240.4800000000105</v>
      </c>
      <c r="I23" s="208">
        <f t="shared" si="12"/>
        <v>0.9607510069359712</v>
      </c>
      <c r="J23" s="108">
        <f t="shared" si="1"/>
        <v>-318810.48</v>
      </c>
      <c r="K23" s="108">
        <f t="shared" si="11"/>
        <v>32.393414978819564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11447.429999999993</v>
      </c>
      <c r="T23" s="147">
        <f aca="true" t="shared" si="14" ref="T23:T41">G23/R23</f>
        <v>1.081009748191361</v>
      </c>
      <c r="U23" s="107">
        <f>F23-березень!F23</f>
        <v>40445.600000000006</v>
      </c>
      <c r="V23" s="110">
        <f>G23-березень!G23</f>
        <v>32571.589999999997</v>
      </c>
      <c r="W23" s="111">
        <f t="shared" si="10"/>
        <v>-7874.010000000009</v>
      </c>
      <c r="X23" s="148">
        <f t="shared" si="13"/>
        <v>0.8053185018889568</v>
      </c>
      <c r="Y23" s="197">
        <f>T23-Q23</f>
        <v>-0.013861805573334385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63448.259999999995</v>
      </c>
      <c r="H24" s="102">
        <f t="shared" si="9"/>
        <v>-6341.750000000015</v>
      </c>
      <c r="I24" s="208">
        <f t="shared" si="12"/>
        <v>0.9091309773418859</v>
      </c>
      <c r="J24" s="108">
        <f t="shared" si="1"/>
        <v>-153393.74</v>
      </c>
      <c r="K24" s="148">
        <f aca="true" t="shared" si="15" ref="K24:K41">G24/E24</f>
        <v>0.29260134106861213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-4228.740000000005</v>
      </c>
      <c r="T24" s="147">
        <f t="shared" si="14"/>
        <v>0.9375158473336583</v>
      </c>
      <c r="U24" s="107">
        <f>F24-березень!F24</f>
        <v>19921.000000000015</v>
      </c>
      <c r="V24" s="110">
        <f>G24-березень!G24</f>
        <v>12381.239999999998</v>
      </c>
      <c r="W24" s="111">
        <f t="shared" si="10"/>
        <v>-7539.760000000017</v>
      </c>
      <c r="X24" s="148">
        <f t="shared" si="13"/>
        <v>0.621516992118869</v>
      </c>
      <c r="Y24" s="197">
        <f aca="true" t="shared" si="16" ref="Y24:Y99">T24-Q24</f>
        <v>-0.10886219749872039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11006.93</v>
      </c>
      <c r="H25" s="170">
        <f t="shared" si="9"/>
        <v>-229.5699999999997</v>
      </c>
      <c r="I25" s="211">
        <f t="shared" si="12"/>
        <v>0.9795692608908468</v>
      </c>
      <c r="J25" s="171">
        <f t="shared" si="1"/>
        <v>-17777.07</v>
      </c>
      <c r="K25" s="180">
        <f t="shared" si="15"/>
        <v>0.3823975125069483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1260.6200000000008</v>
      </c>
      <c r="T25" s="152">
        <f t="shared" si="14"/>
        <v>1.129343310442619</v>
      </c>
      <c r="U25" s="136">
        <f>F25-березень!F25</f>
        <v>4879</v>
      </c>
      <c r="V25" s="124">
        <f>G25-березень!G25</f>
        <v>4065.1800000000003</v>
      </c>
      <c r="W25" s="116">
        <f t="shared" si="10"/>
        <v>-813.8199999999997</v>
      </c>
      <c r="X25" s="180">
        <f t="shared" si="13"/>
        <v>0.8331994261119082</v>
      </c>
      <c r="Y25" s="197">
        <f t="shared" si="16"/>
        <v>-0.003253635511919706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649.76</v>
      </c>
      <c r="H26" s="158">
        <f t="shared" si="9"/>
        <v>369.15</v>
      </c>
      <c r="I26" s="212">
        <f t="shared" si="12"/>
        <v>2.3155268878514663</v>
      </c>
      <c r="J26" s="176">
        <f t="shared" si="1"/>
        <v>-872.24</v>
      </c>
      <c r="K26" s="191">
        <f t="shared" si="15"/>
        <v>0.4269119579500657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449.52</v>
      </c>
      <c r="T26" s="162">
        <f t="shared" si="14"/>
        <v>3.2449061126648022</v>
      </c>
      <c r="U26" s="167">
        <f>F26-березень!F26</f>
        <v>69</v>
      </c>
      <c r="V26" s="167">
        <f>G26-березень!G26</f>
        <v>138.2</v>
      </c>
      <c r="W26" s="176">
        <f t="shared" si="10"/>
        <v>69.19999999999999</v>
      </c>
      <c r="X26" s="191">
        <f t="shared" si="13"/>
        <v>2.0028985507246375</v>
      </c>
      <c r="Y26" s="197">
        <f t="shared" si="16"/>
        <v>2.2388845248428195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10357.17</v>
      </c>
      <c r="H27" s="158">
        <f t="shared" si="9"/>
        <v>-598.7199999999993</v>
      </c>
      <c r="I27" s="212">
        <f t="shared" si="12"/>
        <v>0.9453517696873555</v>
      </c>
      <c r="J27" s="176">
        <f t="shared" si="1"/>
        <v>-16904.83</v>
      </c>
      <c r="K27" s="191">
        <f t="shared" si="15"/>
        <v>0.3799123321839924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811.1000000000004</v>
      </c>
      <c r="T27" s="162">
        <f t="shared" si="14"/>
        <v>1.084966902610184</v>
      </c>
      <c r="U27" s="167">
        <f>F27-березень!F27</f>
        <v>4809.999999999999</v>
      </c>
      <c r="V27" s="167">
        <f>G27-березень!G27</f>
        <v>3926.9800000000005</v>
      </c>
      <c r="W27" s="176">
        <f t="shared" si="10"/>
        <v>-883.0199999999986</v>
      </c>
      <c r="X27" s="191">
        <f t="shared" si="13"/>
        <v>0.8164199584199586</v>
      </c>
      <c r="Y27" s="197">
        <f t="shared" si="16"/>
        <v>-0.055641466481345825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132.49</v>
      </c>
      <c r="H28" s="218">
        <f t="shared" si="9"/>
        <v>-0.3100000000000023</v>
      </c>
      <c r="I28" s="220">
        <f t="shared" si="12"/>
        <v>0.9976656626506024</v>
      </c>
      <c r="J28" s="221">
        <f t="shared" si="1"/>
        <v>-183.51</v>
      </c>
      <c r="K28" s="222">
        <f t="shared" si="15"/>
        <v>0.4192721518987342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-36.579999999999984</v>
      </c>
      <c r="T28" s="222">
        <f t="shared" si="14"/>
        <v>0.7836399124622938</v>
      </c>
      <c r="U28" s="206">
        <f>F28-березень!F28</f>
        <v>65.00000000000001</v>
      </c>
      <c r="V28" s="206">
        <f>G28-березень!G28</f>
        <v>50.920000000000016</v>
      </c>
      <c r="W28" s="221">
        <f t="shared" si="10"/>
        <v>-14.079999999999998</v>
      </c>
      <c r="X28" s="222">
        <f t="shared" si="13"/>
        <v>0.7833846153846155</v>
      </c>
      <c r="Y28" s="276">
        <f t="shared" si="16"/>
        <v>-0.36166109148826975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517.27</v>
      </c>
      <c r="H29" s="218">
        <f t="shared" si="9"/>
        <v>369.46</v>
      </c>
      <c r="I29" s="220">
        <f t="shared" si="12"/>
        <v>3.499560246262093</v>
      </c>
      <c r="J29" s="221">
        <f t="shared" si="1"/>
        <v>-688.73</v>
      </c>
      <c r="K29" s="222">
        <f t="shared" si="15"/>
        <v>0.4289137645107794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486.09999999999997</v>
      </c>
      <c r="T29" s="222">
        <f t="shared" si="14"/>
        <v>16.595123516201475</v>
      </c>
      <c r="U29" s="206">
        <f>F29-березень!F29</f>
        <v>4</v>
      </c>
      <c r="V29" s="206">
        <f>G29-березень!G29</f>
        <v>87.27999999999997</v>
      </c>
      <c r="W29" s="221">
        <f t="shared" si="10"/>
        <v>83.27999999999997</v>
      </c>
      <c r="X29" s="222">
        <f t="shared" si="13"/>
        <v>21.819999999999993</v>
      </c>
      <c r="Y29" s="276">
        <f t="shared" si="16"/>
        <v>15.62016838353967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599.75</v>
      </c>
      <c r="H30" s="218">
        <f t="shared" si="9"/>
        <v>269.66</v>
      </c>
      <c r="I30" s="220">
        <f t="shared" si="12"/>
        <v>1.816928716410676</v>
      </c>
      <c r="J30" s="221">
        <f t="shared" si="1"/>
        <v>-1755.25</v>
      </c>
      <c r="K30" s="222">
        <f t="shared" si="15"/>
        <v>0.2546709129511677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528.34</v>
      </c>
      <c r="T30" s="222">
        <f t="shared" si="14"/>
        <v>8.398683657751016</v>
      </c>
      <c r="U30" s="206">
        <f>F30-березень!F30</f>
        <v>10</v>
      </c>
      <c r="V30" s="206">
        <f>G30-березень!G30</f>
        <v>46.799999999999955</v>
      </c>
      <c r="W30" s="221">
        <f t="shared" si="10"/>
        <v>36.799999999999955</v>
      </c>
      <c r="X30" s="222">
        <f t="shared" si="13"/>
        <v>4.679999999999995</v>
      </c>
      <c r="Y30" s="276">
        <f t="shared" si="16"/>
        <v>7.337992294165835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9757.42</v>
      </c>
      <c r="H31" s="218">
        <f t="shared" si="9"/>
        <v>-868.3799999999992</v>
      </c>
      <c r="I31" s="220">
        <f t="shared" si="12"/>
        <v>0.9182762709631276</v>
      </c>
      <c r="J31" s="221">
        <f t="shared" si="1"/>
        <v>-15149.58</v>
      </c>
      <c r="K31" s="222">
        <f t="shared" si="15"/>
        <v>0.3917541253462882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282.7600000000002</v>
      </c>
      <c r="T31" s="222">
        <f t="shared" si="14"/>
        <v>1.0298438149759463</v>
      </c>
      <c r="U31" s="206">
        <f>F31-березень!F31</f>
        <v>4799.999999999999</v>
      </c>
      <c r="V31" s="206">
        <f>G31-березень!G31</f>
        <v>3880.1800000000003</v>
      </c>
      <c r="W31" s="221"/>
      <c r="X31" s="222">
        <f t="shared" si="13"/>
        <v>0.8083708333333336</v>
      </c>
      <c r="Y31" s="276">
        <f t="shared" si="16"/>
        <v>-0.11894847026142474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416.8</v>
      </c>
      <c r="H32" s="170">
        <f t="shared" si="9"/>
        <v>244.77</v>
      </c>
      <c r="I32" s="211">
        <f t="shared" si="12"/>
        <v>2.422833226762774</v>
      </c>
      <c r="J32" s="171">
        <f t="shared" si="1"/>
        <v>134.8</v>
      </c>
      <c r="K32" s="180">
        <f t="shared" si="15"/>
        <v>1.4780141843971633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312.29</v>
      </c>
      <c r="T32" s="150">
        <f t="shared" si="14"/>
        <v>3.9881351066883552</v>
      </c>
      <c r="U32" s="136">
        <f>F32-березень!F32</f>
        <v>12</v>
      </c>
      <c r="V32" s="124">
        <f>G32-березень!G32</f>
        <v>71.73000000000002</v>
      </c>
      <c r="W32" s="116">
        <f t="shared" si="10"/>
        <v>59.73000000000002</v>
      </c>
      <c r="X32" s="180">
        <f t="shared" si="13"/>
        <v>5.977500000000002</v>
      </c>
      <c r="Y32" s="198">
        <f t="shared" si="16"/>
        <v>3.551101972757847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276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295.46</v>
      </c>
      <c r="H34" s="71">
        <f t="shared" si="9"/>
        <v>151.27999999999997</v>
      </c>
      <c r="I34" s="209">
        <f t="shared" si="12"/>
        <v>2.0492440005548618</v>
      </c>
      <c r="J34" s="72">
        <f t="shared" si="1"/>
        <v>113.45999999999998</v>
      </c>
      <c r="K34" s="75">
        <f t="shared" si="15"/>
        <v>1.6234065934065933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147.54</v>
      </c>
      <c r="T34" s="75">
        <f t="shared" si="14"/>
        <v>1.9974310438074636</v>
      </c>
      <c r="U34" s="73">
        <f>F34-березень!F34</f>
        <v>12</v>
      </c>
      <c r="V34" s="98">
        <f>G34-березень!G34</f>
        <v>71.72999999999999</v>
      </c>
      <c r="W34" s="74"/>
      <c r="X34" s="75">
        <f t="shared" si="13"/>
        <v>5.977499999999999</v>
      </c>
      <c r="Y34" s="276">
        <f t="shared" si="16"/>
        <v>1.5468356141325361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52024.53</v>
      </c>
      <c r="H35" s="102">
        <f t="shared" si="9"/>
        <v>-6356.950000000004</v>
      </c>
      <c r="I35" s="211">
        <f t="shared" si="12"/>
        <v>0.8911135860207723</v>
      </c>
      <c r="J35" s="171">
        <f t="shared" si="1"/>
        <v>-135751.47</v>
      </c>
      <c r="K35" s="180">
        <f t="shared" si="15"/>
        <v>0.2770563330777096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-5801.630000000005</v>
      </c>
      <c r="T35" s="149">
        <f t="shared" si="14"/>
        <v>0.8996711868815083</v>
      </c>
      <c r="U35" s="136">
        <f>F35-березень!F35</f>
        <v>15030.000000000007</v>
      </c>
      <c r="V35" s="124">
        <f>G35-березень!G35</f>
        <v>8244.330000000002</v>
      </c>
      <c r="W35" s="116">
        <f t="shared" si="10"/>
        <v>-6785.6700000000055</v>
      </c>
      <c r="X35" s="180">
        <f t="shared" si="13"/>
        <v>0.5485249500998003</v>
      </c>
      <c r="Y35" s="198">
        <f t="shared" si="16"/>
        <v>-0.13678259304571105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35914.35</v>
      </c>
      <c r="H37" s="158">
        <f t="shared" si="9"/>
        <v>-3171.9000000000015</v>
      </c>
      <c r="I37" s="212">
        <f t="shared" si="12"/>
        <v>0.9188486999904057</v>
      </c>
      <c r="J37" s="176">
        <f t="shared" si="1"/>
        <v>-91171.65</v>
      </c>
      <c r="K37" s="191">
        <f t="shared" si="15"/>
        <v>0.2825987913696237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-2607.280000000006</v>
      </c>
      <c r="T37" s="162">
        <f t="shared" si="14"/>
        <v>0.932316467397667</v>
      </c>
      <c r="U37" s="167">
        <f>F37-березень!F37</f>
        <v>10100</v>
      </c>
      <c r="V37" s="167">
        <f>G37-березень!G37</f>
        <v>5783.84</v>
      </c>
      <c r="W37" s="176">
        <f t="shared" si="10"/>
        <v>-4316.16</v>
      </c>
      <c r="X37" s="191">
        <f>V37/U37</f>
        <v>0.5726574257425743</v>
      </c>
      <c r="Y37" s="197">
        <f t="shared" si="16"/>
        <v>-0.10458759486651015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15790.36</v>
      </c>
      <c r="H38" s="218">
        <f t="shared" si="9"/>
        <v>-2694.040000000001</v>
      </c>
      <c r="I38" s="220">
        <f t="shared" si="12"/>
        <v>0.8542533163099695</v>
      </c>
      <c r="J38" s="221">
        <f t="shared" si="1"/>
        <v>-41499.64</v>
      </c>
      <c r="K38" s="222">
        <f t="shared" si="15"/>
        <v>0.27562157444580204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-3131.5099999999984</v>
      </c>
      <c r="T38" s="222">
        <f t="shared" si="14"/>
        <v>0.834503143716768</v>
      </c>
      <c r="U38" s="206">
        <f>F38-березень!F38</f>
        <v>4700.000000000002</v>
      </c>
      <c r="V38" s="206">
        <f>G38-березень!G38</f>
        <v>2406.790000000001</v>
      </c>
      <c r="W38" s="221">
        <f t="shared" si="10"/>
        <v>-2293.210000000001</v>
      </c>
      <c r="X38" s="222">
        <f t="shared" si="18"/>
        <v>51.208297872340424</v>
      </c>
      <c r="Y38" s="276">
        <f t="shared" si="16"/>
        <v>-0.20249050508177469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29828.88</v>
      </c>
      <c r="H39" s="218">
        <f t="shared" si="9"/>
        <v>-3164.569999999996</v>
      </c>
      <c r="I39" s="220">
        <f t="shared" si="12"/>
        <v>0.9040849017001861</v>
      </c>
      <c r="J39" s="221">
        <f t="shared" si="1"/>
        <v>-76157.12</v>
      </c>
      <c r="K39" s="222">
        <f t="shared" si="15"/>
        <v>0.2814416998471496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-2457</v>
      </c>
      <c r="T39" s="222">
        <f t="shared" si="14"/>
        <v>0.9238986206973451</v>
      </c>
      <c r="U39" s="206">
        <f>F39-березень!F39</f>
        <v>8599.999999999996</v>
      </c>
      <c r="V39" s="206">
        <f>G39-березень!G39</f>
        <v>4624.170000000002</v>
      </c>
      <c r="W39" s="221">
        <f t="shared" si="10"/>
        <v>-3975.8299999999945</v>
      </c>
      <c r="X39" s="222">
        <f t="shared" si="18"/>
        <v>53.76941860465121</v>
      </c>
      <c r="Y39" s="276">
        <f t="shared" si="16"/>
        <v>-0.11318342773197754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319.82</v>
      </c>
      <c r="H40" s="218">
        <f t="shared" si="9"/>
        <v>-491.01000000000005</v>
      </c>
      <c r="I40" s="220">
        <f t="shared" si="12"/>
        <v>0.3944353316971498</v>
      </c>
      <c r="J40" s="221">
        <f t="shared" si="1"/>
        <v>-3080.18</v>
      </c>
      <c r="K40" s="222">
        <f t="shared" si="15"/>
        <v>0.09406470588235294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-62.85000000000002</v>
      </c>
      <c r="T40" s="222">
        <f t="shared" si="14"/>
        <v>0.8357592703896307</v>
      </c>
      <c r="U40" s="206">
        <f>F40-березень!F40</f>
        <v>230</v>
      </c>
      <c r="V40" s="206">
        <f>G40-березень!G40</f>
        <v>53.69999999999999</v>
      </c>
      <c r="W40" s="221">
        <f t="shared" si="10"/>
        <v>-176.3</v>
      </c>
      <c r="X40" s="222">
        <f t="shared" si="18"/>
        <v>23.347826086956516</v>
      </c>
      <c r="Y40" s="276">
        <f t="shared" si="16"/>
        <v>-0.1754111891576028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6085.47</v>
      </c>
      <c r="H41" s="218">
        <f t="shared" si="9"/>
        <v>-7.329999999999927</v>
      </c>
      <c r="I41" s="220">
        <f t="shared" si="12"/>
        <v>0.9987969406512606</v>
      </c>
      <c r="J41" s="221">
        <f t="shared" si="1"/>
        <v>-15014.529999999999</v>
      </c>
      <c r="K41" s="222">
        <f t="shared" si="15"/>
        <v>0.28841090047393364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-150.27999999999975</v>
      </c>
      <c r="T41" s="222">
        <f t="shared" si="14"/>
        <v>0.975900252575873</v>
      </c>
      <c r="U41" s="206">
        <f>F41-березень!F41</f>
        <v>1500</v>
      </c>
      <c r="V41" s="206">
        <f>G41-березень!G41</f>
        <v>1159.67</v>
      </c>
      <c r="W41" s="221">
        <f t="shared" si="10"/>
        <v>-340.3299999999999</v>
      </c>
      <c r="X41" s="222">
        <f t="shared" si="18"/>
        <v>77.31133333333334</v>
      </c>
      <c r="Y41" s="276">
        <f t="shared" si="16"/>
        <v>-0.06011070262622764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54.86</v>
      </c>
      <c r="H43" s="102">
        <f t="shared" si="9"/>
        <v>4.43</v>
      </c>
      <c r="I43" s="208">
        <f>G43/F43</f>
        <v>1.0878445369819552</v>
      </c>
      <c r="J43" s="108">
        <f t="shared" si="1"/>
        <v>-119.54</v>
      </c>
      <c r="K43" s="148">
        <f>G43/E43</f>
        <v>0.31456422018348623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2.450000000000003</v>
      </c>
      <c r="T43" s="148">
        <f aca="true" t="shared" si="19" ref="T43:T51">G43/R43</f>
        <v>1.0467468040450296</v>
      </c>
      <c r="U43" s="107">
        <f>F43-березень!F43</f>
        <v>17</v>
      </c>
      <c r="V43" s="110">
        <f>G43-березень!G43</f>
        <v>7.630000000000003</v>
      </c>
      <c r="W43" s="111">
        <f t="shared" si="10"/>
        <v>-9.369999999999997</v>
      </c>
      <c r="X43" s="148">
        <f>V43/U43</f>
        <v>0.44882352941176484</v>
      </c>
      <c r="Y43" s="277">
        <f t="shared" si="16"/>
        <v>-0.06535624403557239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46.05</v>
      </c>
      <c r="H44" s="71">
        <f t="shared" si="9"/>
        <v>15.149999999999999</v>
      </c>
      <c r="I44" s="209">
        <f>G44/F44</f>
        <v>1.4902912621359223</v>
      </c>
      <c r="J44" s="72">
        <f t="shared" si="1"/>
        <v>-54.85000000000001</v>
      </c>
      <c r="K44" s="75">
        <f>G44/E44</f>
        <v>0.45639246778989095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18.189999999999998</v>
      </c>
      <c r="T44" s="75">
        <f t="shared" si="19"/>
        <v>1.6529073941134242</v>
      </c>
      <c r="U44" s="73">
        <f>F44-березень!F44</f>
        <v>5</v>
      </c>
      <c r="V44" s="98">
        <f>G44-березень!G44</f>
        <v>7.149999999999999</v>
      </c>
      <c r="W44" s="74">
        <f t="shared" si="10"/>
        <v>2.1499999999999986</v>
      </c>
      <c r="X44" s="75">
        <f>V44/U44</f>
        <v>1.4299999999999997</v>
      </c>
      <c r="Y44" s="276">
        <f t="shared" si="16"/>
        <v>0.592365035484036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8.81</v>
      </c>
      <c r="H45" s="71">
        <f t="shared" si="9"/>
        <v>-10.72</v>
      </c>
      <c r="I45" s="209">
        <f>G45/F45</f>
        <v>0.4511008704557092</v>
      </c>
      <c r="J45" s="72">
        <f t="shared" si="1"/>
        <v>-64.69</v>
      </c>
      <c r="K45" s="75">
        <f>G45/E45</f>
        <v>0.1198639455782313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-15.74</v>
      </c>
      <c r="T45" s="75">
        <f t="shared" si="19"/>
        <v>0.3588594704684318</v>
      </c>
      <c r="U45" s="73">
        <f>F45-березень!F45</f>
        <v>12</v>
      </c>
      <c r="V45" s="98">
        <f>G45-березень!G45</f>
        <v>0.4800000000000004</v>
      </c>
      <c r="W45" s="74">
        <f t="shared" si="10"/>
        <v>-11.52</v>
      </c>
      <c r="X45" s="75">
        <f>V45/U45</f>
        <v>0.040000000000000036</v>
      </c>
      <c r="Y45" s="276">
        <f t="shared" si="16"/>
        <v>-0.8327747707767044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89254.79</v>
      </c>
      <c r="H47" s="102">
        <f t="shared" si="9"/>
        <v>98.02999999999884</v>
      </c>
      <c r="I47" s="208">
        <f>G47/F47</f>
        <v>1.0010995240293612</v>
      </c>
      <c r="J47" s="108">
        <f t="shared" si="1"/>
        <v>-165296.01</v>
      </c>
      <c r="K47" s="148">
        <f>G47/E47</f>
        <v>0.3506364544915985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15647.75</v>
      </c>
      <c r="T47" s="160">
        <f t="shared" si="19"/>
        <v>1.2125849646990288</v>
      </c>
      <c r="U47" s="107">
        <f>F47-березень!F47</f>
        <v>20507.59999999999</v>
      </c>
      <c r="V47" s="110">
        <f>G47-березень!G47</f>
        <v>20182.14</v>
      </c>
      <c r="W47" s="111">
        <f t="shared" si="10"/>
        <v>-325.45999999999185</v>
      </c>
      <c r="X47" s="148">
        <f>V47/U47</f>
        <v>0.9841297860305451</v>
      </c>
      <c r="Y47" s="197">
        <f t="shared" si="16"/>
        <v>0.07298333021412473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17313.76</v>
      </c>
      <c r="H49" s="71">
        <f>G49-F49</f>
        <v>-1670.1100000000006</v>
      </c>
      <c r="I49" s="209">
        <f>G49/F49</f>
        <v>0.9120247873589525</v>
      </c>
      <c r="J49" s="72">
        <f t="shared" si="1"/>
        <v>-38401.240000000005</v>
      </c>
      <c r="K49" s="75">
        <f>G49/E49</f>
        <v>0.3107558108229381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3315.3399999999983</v>
      </c>
      <c r="T49" s="153">
        <f t="shared" si="19"/>
        <v>1.2368367287165265</v>
      </c>
      <c r="U49" s="73">
        <f>F49-березень!F49</f>
        <v>3999.999999999998</v>
      </c>
      <c r="V49" s="98">
        <f>G49-березень!G49</f>
        <v>2807.5199999999986</v>
      </c>
      <c r="W49" s="74">
        <f t="shared" si="10"/>
        <v>-1192.4799999999996</v>
      </c>
      <c r="X49" s="75">
        <f>V49/U49</f>
        <v>0.70188</v>
      </c>
      <c r="Y49" s="197">
        <f t="shared" si="16"/>
        <v>-0.00044018280579383173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71918.72</v>
      </c>
      <c r="H50" s="71">
        <f>G50-F50</f>
        <v>1778.229999999996</v>
      </c>
      <c r="I50" s="209">
        <f>G50/F50</f>
        <v>1.0253524034405803</v>
      </c>
      <c r="J50" s="72">
        <f t="shared" si="1"/>
        <v>-126836.28</v>
      </c>
      <c r="K50" s="75">
        <f>G50/E50</f>
        <v>0.3618460919222158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12333.200000000004</v>
      </c>
      <c r="T50" s="153">
        <f t="shared" si="19"/>
        <v>1.2069831730930602</v>
      </c>
      <c r="U50" s="73">
        <f>F50-березень!F50</f>
        <v>16500.000000000007</v>
      </c>
      <c r="V50" s="98">
        <f>G50-березень!G50</f>
        <v>17374.620000000003</v>
      </c>
      <c r="W50" s="74">
        <f t="shared" si="10"/>
        <v>874.6199999999953</v>
      </c>
      <c r="X50" s="75">
        <f>V50/U50</f>
        <v>1.0530072727272723</v>
      </c>
      <c r="Y50" s="197">
        <f t="shared" si="16"/>
        <v>0.09207470603765033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15847.559999999998</v>
      </c>
      <c r="H53" s="103">
        <f>H54+H55+H56+H57+H58+H60+H62+H63+H64+H65+H66+H71+H72+H76+H59+H61</f>
        <v>1457.0100000000002</v>
      </c>
      <c r="I53" s="143">
        <f aca="true" t="shared" si="20" ref="I53:I72">G53/F53</f>
        <v>1.1012476937990556</v>
      </c>
      <c r="J53" s="104">
        <f>G53-E53</f>
        <v>-31401.340000000004</v>
      </c>
      <c r="K53" s="156">
        <f aca="true" t="shared" si="21" ref="K53:K72">G53/E53</f>
        <v>0.3354059036295024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-3590.340000000004</v>
      </c>
      <c r="T53" s="143">
        <f>G53/R53</f>
        <v>0.815291775346102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4350.0700000000015</v>
      </c>
      <c r="W53" s="103">
        <f>W54+W55+W56+W57+W58+W60+W62+W63+W64+W65+W66+W71+W72+W76</f>
        <v>581.968000000001</v>
      </c>
      <c r="X53" s="143">
        <f>V53/U53</f>
        <v>1.1607919088502159</v>
      </c>
      <c r="Y53" s="197">
        <f t="shared" si="16"/>
        <v>0.13428525165618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244.42</v>
      </c>
      <c r="H58" s="102">
        <f t="shared" si="22"/>
        <v>35.98999999999998</v>
      </c>
      <c r="I58" s="213">
        <f t="shared" si="20"/>
        <v>1.172671880247565</v>
      </c>
      <c r="J58" s="115">
        <f t="shared" si="24"/>
        <v>-499.58000000000004</v>
      </c>
      <c r="K58" s="155">
        <f t="shared" si="21"/>
        <v>0.32852150537634406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-150.06000000000003</v>
      </c>
      <c r="T58" s="155">
        <f t="shared" si="27"/>
        <v>0.6196004867166902</v>
      </c>
      <c r="U58" s="107">
        <f>F58-березень!F58</f>
        <v>60</v>
      </c>
      <c r="V58" s="110">
        <f>G58-березень!G58</f>
        <v>19.829999999999984</v>
      </c>
      <c r="W58" s="111">
        <f t="shared" si="23"/>
        <v>-40.170000000000016</v>
      </c>
      <c r="X58" s="155">
        <f t="shared" si="28"/>
        <v>0.33049999999999974</v>
      </c>
      <c r="Y58" s="197">
        <f t="shared" si="16"/>
        <v>-0.43525482513200053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368.08</v>
      </c>
      <c r="H60" s="102">
        <f t="shared" si="22"/>
        <v>-15.920000000000016</v>
      </c>
      <c r="I60" s="213">
        <f t="shared" si="20"/>
        <v>0.9585416666666666</v>
      </c>
      <c r="J60" s="115">
        <f t="shared" si="24"/>
        <v>-915.9200000000001</v>
      </c>
      <c r="K60" s="155">
        <f t="shared" si="21"/>
        <v>0.2866666666666667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-25.390000000000043</v>
      </c>
      <c r="T60" s="155">
        <f t="shared" si="27"/>
        <v>0.9354715734363482</v>
      </c>
      <c r="U60" s="107">
        <f>F60-березень!F60</f>
        <v>100</v>
      </c>
      <c r="V60" s="110">
        <f>G60-березень!G60</f>
        <v>87.75</v>
      </c>
      <c r="W60" s="111">
        <f t="shared" si="23"/>
        <v>-12.25</v>
      </c>
      <c r="X60" s="155">
        <f t="shared" si="28"/>
        <v>0.8775</v>
      </c>
      <c r="Y60" s="197">
        <f t="shared" si="16"/>
        <v>-0.12996480739907323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8062.81</v>
      </c>
      <c r="H62" s="102">
        <f t="shared" si="22"/>
        <v>572.8100000000004</v>
      </c>
      <c r="I62" s="213">
        <f t="shared" si="20"/>
        <v>1.0764766355140187</v>
      </c>
      <c r="J62" s="115">
        <f t="shared" si="24"/>
        <v>-13197.189999999999</v>
      </c>
      <c r="K62" s="155">
        <f t="shared" si="21"/>
        <v>0.37924788334901227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3381.3</v>
      </c>
      <c r="T62" s="155">
        <f t="shared" si="27"/>
        <v>1.722266960873735</v>
      </c>
      <c r="U62" s="107">
        <f>F62-березень!F62</f>
        <v>1800</v>
      </c>
      <c r="V62" s="110">
        <f>G62-березень!G62</f>
        <v>1860.8700000000008</v>
      </c>
      <c r="W62" s="111">
        <f t="shared" si="23"/>
        <v>60.8700000000008</v>
      </c>
      <c r="X62" s="155">
        <f t="shared" si="28"/>
        <v>1.033816666666667</v>
      </c>
      <c r="Y62" s="197">
        <f t="shared" si="16"/>
        <v>0.6650888407810853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268.24</v>
      </c>
      <c r="H63" s="102">
        <f t="shared" si="22"/>
        <v>19.24000000000001</v>
      </c>
      <c r="I63" s="213">
        <f t="shared" si="20"/>
        <v>1.0772690763052208</v>
      </c>
      <c r="J63" s="115">
        <f t="shared" si="24"/>
        <v>-498.76</v>
      </c>
      <c r="K63" s="155">
        <f t="shared" si="21"/>
        <v>0.34972620599739246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92.87</v>
      </c>
      <c r="T63" s="155">
        <f t="shared" si="27"/>
        <v>1.5295660603295889</v>
      </c>
      <c r="U63" s="107">
        <f>F63-березень!F63</f>
        <v>64</v>
      </c>
      <c r="V63" s="110">
        <f>G63-березень!G63</f>
        <v>66.08000000000001</v>
      </c>
      <c r="W63" s="111">
        <f t="shared" si="23"/>
        <v>2.0800000000000125</v>
      </c>
      <c r="X63" s="155">
        <f t="shared" si="28"/>
        <v>1.0325000000000002</v>
      </c>
      <c r="Y63" s="197">
        <f t="shared" si="16"/>
        <v>0.44934522770044105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224.97</v>
      </c>
      <c r="H66" s="102">
        <f t="shared" si="22"/>
        <v>-44.66999999999999</v>
      </c>
      <c r="I66" s="213">
        <f t="shared" si="20"/>
        <v>0.834334668446818</v>
      </c>
      <c r="J66" s="115">
        <f t="shared" si="24"/>
        <v>-641.03</v>
      </c>
      <c r="K66" s="155">
        <f t="shared" si="21"/>
        <v>0.2597806004618938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-64.28999999999999</v>
      </c>
      <c r="T66" s="155">
        <f t="shared" si="27"/>
        <v>0.7777432068035678</v>
      </c>
      <c r="U66" s="107">
        <f>F66-березень!F66</f>
        <v>74.5</v>
      </c>
      <c r="V66" s="110">
        <f>G66-березень!G66</f>
        <v>64.66999999999999</v>
      </c>
      <c r="W66" s="111">
        <f t="shared" si="23"/>
        <v>-9.830000000000013</v>
      </c>
      <c r="X66" s="155">
        <f t="shared" si="28"/>
        <v>0.8680536912751676</v>
      </c>
      <c r="Y66" s="197">
        <f t="shared" si="16"/>
        <v>-0.18853739394178493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178.71</v>
      </c>
      <c r="H67" s="71">
        <f t="shared" si="22"/>
        <v>-44.70999999999998</v>
      </c>
      <c r="I67" s="209">
        <f t="shared" si="20"/>
        <v>0.7998836272491273</v>
      </c>
      <c r="J67" s="72">
        <f t="shared" si="24"/>
        <v>-549.49</v>
      </c>
      <c r="K67" s="75">
        <f t="shared" si="21"/>
        <v>0.2454133479813238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-76.66999999999999</v>
      </c>
      <c r="T67" s="204">
        <f t="shared" si="27"/>
        <v>0.6997807189286553</v>
      </c>
      <c r="U67" s="73">
        <f>F67-березень!F67</f>
        <v>63</v>
      </c>
      <c r="V67" s="98">
        <f>G67-березень!G67</f>
        <v>54.250000000000014</v>
      </c>
      <c r="W67" s="74">
        <f t="shared" si="23"/>
        <v>-8.749999999999986</v>
      </c>
      <c r="X67" s="75">
        <f t="shared" si="28"/>
        <v>0.8611111111111114</v>
      </c>
      <c r="Y67" s="197">
        <f t="shared" si="16"/>
        <v>-0.2575961578297786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46.21</v>
      </c>
      <c r="H70" s="71">
        <f t="shared" si="22"/>
        <v>0.18999999999999773</v>
      </c>
      <c r="I70" s="209">
        <f t="shared" si="20"/>
        <v>1.00412863972186</v>
      </c>
      <c r="J70" s="72">
        <f t="shared" si="24"/>
        <v>-90.59</v>
      </c>
      <c r="K70" s="75">
        <f t="shared" si="21"/>
        <v>0.3377923976608187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12.439999999999998</v>
      </c>
      <c r="T70" s="204">
        <f t="shared" si="27"/>
        <v>1.3683742967130588</v>
      </c>
      <c r="U70" s="73">
        <f>F70-березень!F70</f>
        <v>11.400000000000006</v>
      </c>
      <c r="V70" s="98">
        <f>G70-березень!G70</f>
        <v>10.420000000000002</v>
      </c>
      <c r="W70" s="74">
        <f t="shared" si="23"/>
        <v>-0.980000000000004</v>
      </c>
      <c r="X70" s="75">
        <f t="shared" si="28"/>
        <v>0.914035087719298</v>
      </c>
      <c r="Y70" s="197">
        <f t="shared" si="16"/>
        <v>0.3581837783258188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1997.01</v>
      </c>
      <c r="H72" s="102">
        <f t="shared" si="22"/>
        <v>-611.6400000000001</v>
      </c>
      <c r="I72" s="213">
        <f t="shared" si="20"/>
        <v>0.7655338968431947</v>
      </c>
      <c r="J72" s="115">
        <f t="shared" si="24"/>
        <v>-6172.99</v>
      </c>
      <c r="K72" s="155">
        <f t="shared" si="21"/>
        <v>0.24443206854345165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-1539.2</v>
      </c>
      <c r="T72" s="155">
        <f t="shared" si="27"/>
        <v>0.5647317325611318</v>
      </c>
      <c r="U72" s="107">
        <f>F72-березень!F72</f>
        <v>680</v>
      </c>
      <c r="V72" s="110">
        <f>G72-березень!G72</f>
        <v>498.30999999999995</v>
      </c>
      <c r="W72" s="111">
        <f t="shared" si="23"/>
        <v>-181.69000000000005</v>
      </c>
      <c r="X72" s="155">
        <f t="shared" si="28"/>
        <v>0.7328088235294117</v>
      </c>
      <c r="Y72" s="197">
        <f t="shared" si="16"/>
        <v>-0.44554164716810996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483420.8599999999</v>
      </c>
      <c r="H79" s="103">
        <f>G79-F79</f>
        <v>-18870.50000000006</v>
      </c>
      <c r="I79" s="210">
        <f>G79/F79</f>
        <v>0.9624311674403476</v>
      </c>
      <c r="J79" s="104">
        <f>G79-E79</f>
        <v>-1144496.84</v>
      </c>
      <c r="K79" s="156">
        <f>G79/E79</f>
        <v>0.2969565721903509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63659.10999999993</v>
      </c>
      <c r="T79" s="156">
        <f>G79/R79</f>
        <v>1.1516553378196082</v>
      </c>
      <c r="U79" s="103">
        <f>U8+U53+U77+U78</f>
        <v>130095.803</v>
      </c>
      <c r="V79" s="103">
        <f>V8+V53+V77+V78</f>
        <v>104800.08</v>
      </c>
      <c r="W79" s="135">
        <f>V79-U79</f>
        <v>-25295.722999999998</v>
      </c>
      <c r="X79" s="156">
        <f>V79/U79</f>
        <v>0.8055608066003482</v>
      </c>
      <c r="Y79" s="197">
        <f t="shared" si="16"/>
        <v>-0.011977127697852863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1374.56</v>
      </c>
      <c r="H88" s="112">
        <f t="shared" si="31"/>
        <v>568.131</v>
      </c>
      <c r="I88" s="213">
        <f>G88/F88</f>
        <v>1.7045021942415266</v>
      </c>
      <c r="J88" s="117">
        <f>G88-E88</f>
        <v>-6943.479000000001</v>
      </c>
      <c r="K88" s="147">
        <f>G88/E88</f>
        <v>0.16525048752476393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1374.44</v>
      </c>
      <c r="T88" s="147">
        <f t="shared" si="30"/>
        <v>11454.666666666666</v>
      </c>
      <c r="U88" s="112">
        <f>F88-березень!F88</f>
        <v>0</v>
      </c>
      <c r="V88" s="118">
        <f>G88-березень!G88</f>
        <v>568.0999999999999</v>
      </c>
      <c r="W88" s="117">
        <f t="shared" si="34"/>
        <v>568.0999999999999</v>
      </c>
      <c r="X88" s="147" t="e">
        <f>V88/U88</f>
        <v>#DIV/0!</v>
      </c>
      <c r="Y88" s="197">
        <f t="shared" si="16"/>
        <v>11445.800144612389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1443.87</v>
      </c>
      <c r="H89" s="112">
        <f t="shared" si="31"/>
        <v>-1571.13</v>
      </c>
      <c r="I89" s="213">
        <f>G89/F89</f>
        <v>0.47889552238805966</v>
      </c>
      <c r="J89" s="117">
        <f aca="true" t="shared" si="35" ref="J89:J98">G89-E89</f>
        <v>-15005.130000000001</v>
      </c>
      <c r="K89" s="147">
        <f>G89/E89</f>
        <v>0.08777858836403428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1140.9499999999998</v>
      </c>
      <c r="T89" s="147">
        <f t="shared" si="30"/>
        <v>4.76650600818698</v>
      </c>
      <c r="U89" s="112">
        <f>F89-березень!F89</f>
        <v>1000</v>
      </c>
      <c r="V89" s="118">
        <f>G89-березень!G89</f>
        <v>242.15999999999985</v>
      </c>
      <c r="W89" s="117">
        <f t="shared" si="34"/>
        <v>-757.8400000000001</v>
      </c>
      <c r="X89" s="147">
        <f>V89/U89</f>
        <v>0.24215999999999985</v>
      </c>
      <c r="Y89" s="197">
        <f t="shared" si="16"/>
        <v>2.746650046793747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4570.799999999999</v>
      </c>
      <c r="H92" s="129">
        <f t="shared" si="31"/>
        <v>-7258.629000000001</v>
      </c>
      <c r="I92" s="216">
        <f>G92/F92</f>
        <v>0.3863922764150323</v>
      </c>
      <c r="J92" s="131">
        <f t="shared" si="35"/>
        <v>-42235.239</v>
      </c>
      <c r="K92" s="151">
        <f>G92/E92</f>
        <v>0.09765406553628686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2441.3199999999993</v>
      </c>
      <c r="T92" s="147">
        <f t="shared" si="30"/>
        <v>2.1464395063583592</v>
      </c>
      <c r="U92" s="129">
        <f>F92-березень!F92</f>
        <v>3002</v>
      </c>
      <c r="V92" s="174">
        <f>G92-березень!G92</f>
        <v>1101.8399999999992</v>
      </c>
      <c r="W92" s="131">
        <f t="shared" si="34"/>
        <v>-1900.1600000000008</v>
      </c>
      <c r="X92" s="151">
        <f>V92/U92</f>
        <v>0.36703530979347077</v>
      </c>
      <c r="Y92" s="197">
        <f t="shared" si="16"/>
        <v>0.37399776028922616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2513.13</v>
      </c>
      <c r="H95" s="112">
        <f t="shared" si="31"/>
        <v>-320.3199999999997</v>
      </c>
      <c r="I95" s="213">
        <f>G95/F95</f>
        <v>0.8869505373308159</v>
      </c>
      <c r="J95" s="117">
        <f t="shared" si="35"/>
        <v>-6536.87</v>
      </c>
      <c r="K95" s="147">
        <f>G95/E95</f>
        <v>0.2776939226519337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281.59000000000015</v>
      </c>
      <c r="T95" s="147">
        <f t="shared" si="30"/>
        <v>1.1261864004230264</v>
      </c>
      <c r="U95" s="112">
        <f>F95-березень!F95</f>
        <v>13.699999999999818</v>
      </c>
      <c r="V95" s="118">
        <f>G95-березень!G95</f>
        <v>11.7800000000002</v>
      </c>
      <c r="W95" s="117">
        <f t="shared" si="34"/>
        <v>-1.919999999999618</v>
      </c>
      <c r="X95" s="147">
        <f>V95/U95</f>
        <v>0.8598540145985661</v>
      </c>
      <c r="Y95" s="197">
        <f t="shared" si="16"/>
        <v>-0.00028454658429510893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2514.4300000000003</v>
      </c>
      <c r="H97" s="129">
        <f t="shared" si="31"/>
        <v>-330.0199999999995</v>
      </c>
      <c r="I97" s="216">
        <f>G97/F97</f>
        <v>0.8839775703563081</v>
      </c>
      <c r="J97" s="131">
        <f t="shared" si="35"/>
        <v>-6578.57</v>
      </c>
      <c r="K97" s="151">
        <f>G97/E97</f>
        <v>0.2765236995491037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273.6100000000001</v>
      </c>
      <c r="T97" s="147">
        <f t="shared" si="30"/>
        <v>1.1221026231468838</v>
      </c>
      <c r="U97" s="129">
        <f>F97-березень!F97</f>
        <v>17.699999999999818</v>
      </c>
      <c r="V97" s="174">
        <f>G97-лютий!G97</f>
        <v>136.17000000000053</v>
      </c>
      <c r="W97" s="131">
        <f t="shared" si="34"/>
        <v>118.47000000000071</v>
      </c>
      <c r="X97" s="151">
        <f>V97/U97</f>
        <v>7.69322033898316</v>
      </c>
      <c r="Y97" s="197">
        <f t="shared" si="16"/>
        <v>-0.002821757142629888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7108.169999999999</v>
      </c>
      <c r="H100" s="184">
        <f>G100-F100</f>
        <v>-7579.699000000001</v>
      </c>
      <c r="I100" s="217">
        <f>G100/F100</f>
        <v>0.4839483522082066</v>
      </c>
      <c r="J100" s="177">
        <f>G100-E100</f>
        <v>-48838.28200000001</v>
      </c>
      <c r="K100" s="178">
        <f>G100/E100</f>
        <v>0.12705309712937646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2694.699999999999</v>
      </c>
      <c r="T100" s="178">
        <f t="shared" si="30"/>
        <v>1.6105626638450015</v>
      </c>
      <c r="U100" s="183">
        <f>U86+U87+U92+U97+U98</f>
        <v>3025.5647799999997</v>
      </c>
      <c r="V100" s="183">
        <f>V86+V87+V92+V97+V98</f>
        <v>1248.0299999999997</v>
      </c>
      <c r="W100" s="177">
        <f>V100-U100</f>
        <v>-1777.53478</v>
      </c>
      <c r="X100" s="178">
        <f>V100/U100</f>
        <v>0.4124948863266447</v>
      </c>
      <c r="Y100" s="197">
        <f>T100-Q100</f>
        <v>-0.008175381110451019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490529.0299999999</v>
      </c>
      <c r="H101" s="184">
        <f>G101-F101</f>
        <v>-26450.19900000008</v>
      </c>
      <c r="I101" s="217">
        <f>G101/F101</f>
        <v>0.9488370179762095</v>
      </c>
      <c r="J101" s="177">
        <f>G101-E101</f>
        <v>-1193335.122</v>
      </c>
      <c r="K101" s="178">
        <f>G101/E101</f>
        <v>0.29131152261741355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66353.80999999992</v>
      </c>
      <c r="T101" s="178">
        <f t="shared" si="30"/>
        <v>1.1564301893920157</v>
      </c>
      <c r="U101" s="184">
        <f>U79+U100</f>
        <v>133121.36778</v>
      </c>
      <c r="V101" s="184">
        <f>V79+V100</f>
        <v>106048.11</v>
      </c>
      <c r="W101" s="177">
        <f>V101-U101</f>
        <v>-27073.25778</v>
      </c>
      <c r="X101" s="178">
        <f>V101/U101</f>
        <v>0.7966272565292297</v>
      </c>
      <c r="Y101" s="197">
        <f>T101-Q101</f>
        <v>-0.01817445293214015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3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6290.166666666686</v>
      </c>
      <c r="H104" s="262"/>
      <c r="I104" s="262"/>
      <c r="J104" s="262"/>
      <c r="V104" s="261">
        <f>IF(W79&lt;0,ABS(W79/C103),0)</f>
        <v>8431.907666666666</v>
      </c>
    </row>
    <row r="105" spans="2:7" ht="30.75">
      <c r="B105" s="263" t="s">
        <v>146</v>
      </c>
      <c r="C105" s="264">
        <v>43215</v>
      </c>
      <c r="D105" s="261"/>
      <c r="E105" s="261">
        <v>7760.3</v>
      </c>
      <c r="F105" s="78"/>
      <c r="G105" s="4" t="s">
        <v>147</v>
      </c>
    </row>
    <row r="106" spans="3:10" ht="15">
      <c r="C106" s="264">
        <v>43214</v>
      </c>
      <c r="D106" s="261"/>
      <c r="E106" s="261">
        <v>4400.3</v>
      </c>
      <c r="F106" s="78"/>
      <c r="G106" s="278"/>
      <c r="H106" s="278"/>
      <c r="I106" s="265"/>
      <c r="J106" s="266"/>
    </row>
    <row r="107" spans="3:10" ht="15">
      <c r="C107" s="264">
        <v>43213</v>
      </c>
      <c r="D107" s="261"/>
      <c r="E107" s="261">
        <v>6079.9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v>1.88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G106:H106"/>
    <mergeCell ref="G107:H107"/>
    <mergeCell ref="G108:H108"/>
    <mergeCell ref="B109:C109"/>
    <mergeCell ref="G109:H109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zoomScale="78" zoomScaleNormal="78" zoomScalePageLayoutView="0" workbookViewId="0" topLeftCell="B1">
      <pane xSplit="3" ySplit="8" topLeftCell="E107" activePane="bottomRight" state="frozen"/>
      <selection pane="topLeft" activeCell="B1" sqref="B1"/>
      <selection pane="topRight" activeCell="E1" sqref="E1"/>
      <selection pane="bottomLeft" activeCell="B9" sqref="B9"/>
      <selection pane="bottomRight" activeCell="B110" sqref="A110:IV19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300" t="s">
        <v>163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162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160</v>
      </c>
      <c r="V3" s="311" t="s">
        <v>161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156</v>
      </c>
      <c r="G4" s="296" t="s">
        <v>31</v>
      </c>
      <c r="H4" s="284" t="s">
        <v>157</v>
      </c>
      <c r="I4" s="298" t="s">
        <v>158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164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159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276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276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276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276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276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276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276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276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276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276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277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276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276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171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 t="e">
        <f>IF(W79&lt;0,ABS(W79/C103),0)</f>
        <v>#VALUE!</v>
      </c>
    </row>
    <row r="105" spans="2:7" ht="30.75">
      <c r="B105" s="263" t="s">
        <v>146</v>
      </c>
      <c r="C105" s="264">
        <v>43189</v>
      </c>
      <c r="D105" s="261"/>
      <c r="E105" s="261">
        <v>10196.34</v>
      </c>
      <c r="F105" s="78"/>
      <c r="G105" s="4" t="s">
        <v>147</v>
      </c>
    </row>
    <row r="106" spans="3:10" ht="15">
      <c r="C106" s="264">
        <v>43188</v>
      </c>
      <c r="D106" s="261"/>
      <c r="E106" s="261">
        <v>14970</v>
      </c>
      <c r="F106" s="78"/>
      <c r="G106" s="278"/>
      <c r="H106" s="278"/>
      <c r="I106" s="265"/>
      <c r="J106" s="266"/>
    </row>
    <row r="107" spans="3:10" ht="15">
      <c r="C107" s="264">
        <v>43187</v>
      </c>
      <c r="D107" s="261"/>
      <c r="E107" s="261">
        <v>5510.6</v>
      </c>
      <c r="F107" s="78"/>
      <c r="G107" s="278"/>
      <c r="H107" s="278"/>
      <c r="I107" s="265"/>
      <c r="J107" s="267"/>
    </row>
    <row r="108" spans="3:10" ht="15">
      <c r="C108" s="264"/>
      <c r="D108" s="4"/>
      <c r="F108" s="268"/>
      <c r="G108" s="279"/>
      <c r="H108" s="279"/>
      <c r="I108" s="269"/>
      <c r="J108" s="266"/>
    </row>
    <row r="109" spans="2:10" ht="16.5">
      <c r="B109" s="280" t="s">
        <v>148</v>
      </c>
      <c r="C109" s="281"/>
      <c r="D109" s="270"/>
      <c r="E109" s="273">
        <f>'[1]залишки'!$G$6/1000</f>
        <v>1.88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G106:H106"/>
    <mergeCell ref="G107:H107"/>
    <mergeCell ref="G108:H108"/>
    <mergeCell ref="B109:C109"/>
    <mergeCell ref="G109:H109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9"/>
  <sheetViews>
    <sheetView zoomScale="78" zoomScaleNormal="78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0" sqref="A110:IV18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00" t="s">
        <v>154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06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141</v>
      </c>
      <c r="V3" s="311" t="s">
        <v>136</v>
      </c>
      <c r="W3" s="311"/>
      <c r="X3" s="311"/>
      <c r="Y3" s="194"/>
    </row>
    <row r="4" spans="1:24" ht="22.5" customHeight="1">
      <c r="A4" s="302"/>
      <c r="B4" s="304"/>
      <c r="C4" s="305"/>
      <c r="D4" s="306"/>
      <c r="E4" s="306"/>
      <c r="F4" s="294" t="s">
        <v>139</v>
      </c>
      <c r="G4" s="296" t="s">
        <v>31</v>
      </c>
      <c r="H4" s="284" t="s">
        <v>129</v>
      </c>
      <c r="I4" s="298" t="s">
        <v>130</v>
      </c>
      <c r="J4" s="284" t="s">
        <v>132</v>
      </c>
      <c r="K4" s="298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155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06"/>
      <c r="E5" s="306"/>
      <c r="F5" s="295"/>
      <c r="G5" s="297"/>
      <c r="H5" s="285"/>
      <c r="I5" s="299"/>
      <c r="J5" s="285"/>
      <c r="K5" s="299"/>
      <c r="L5" s="287" t="s">
        <v>135</v>
      </c>
      <c r="M5" s="288"/>
      <c r="N5" s="289"/>
      <c r="O5" s="290" t="s">
        <v>153</v>
      </c>
      <c r="P5" s="291"/>
      <c r="Q5" s="292"/>
      <c r="R5" s="293" t="s">
        <v>152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274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274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275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275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275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151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150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0" t="s">
        <v>145</v>
      </c>
      <c r="C104" s="261"/>
      <c r="D104" s="4" t="s">
        <v>24</v>
      </c>
      <c r="F104" s="78"/>
      <c r="G104" s="261">
        <f>IF(H79&lt;0,ABS(H79/C103),0)</f>
        <v>0</v>
      </c>
      <c r="H104" s="262"/>
      <c r="I104" s="262"/>
      <c r="J104" s="262"/>
      <c r="V104" s="261">
        <f>IF(W79&lt;0,ABS(W79/C103),0)</f>
        <v>0</v>
      </c>
    </row>
    <row r="105" spans="2:7" ht="30.75" hidden="1">
      <c r="B105" s="263" t="s">
        <v>146</v>
      </c>
      <c r="C105" s="264">
        <v>43159</v>
      </c>
      <c r="D105" s="261"/>
      <c r="E105" s="261">
        <v>14510.3</v>
      </c>
      <c r="F105" s="78"/>
      <c r="G105" s="4" t="s">
        <v>147</v>
      </c>
    </row>
    <row r="106" spans="3:10" ht="15" hidden="1">
      <c r="C106" s="264">
        <v>43158</v>
      </c>
      <c r="D106" s="261"/>
      <c r="E106" s="261">
        <v>11132</v>
      </c>
      <c r="F106" s="78"/>
      <c r="G106" s="278"/>
      <c r="H106" s="278"/>
      <c r="I106" s="265"/>
      <c r="J106" s="266"/>
    </row>
    <row r="107" spans="3:10" ht="15" hidden="1">
      <c r="C107" s="264">
        <v>43157</v>
      </c>
      <c r="D107" s="261"/>
      <c r="E107" s="261">
        <v>4296.6</v>
      </c>
      <c r="F107" s="78"/>
      <c r="G107" s="278"/>
      <c r="H107" s="278"/>
      <c r="I107" s="265"/>
      <c r="J107" s="267"/>
    </row>
    <row r="108" spans="3:10" ht="15" hidden="1">
      <c r="C108" s="264"/>
      <c r="D108" s="4"/>
      <c r="F108" s="268"/>
      <c r="G108" s="279"/>
      <c r="H108" s="279"/>
      <c r="I108" s="269"/>
      <c r="J108" s="266"/>
    </row>
    <row r="109" spans="2:10" ht="16.5" hidden="1">
      <c r="B109" s="280" t="s">
        <v>148</v>
      </c>
      <c r="C109" s="281"/>
      <c r="D109" s="270"/>
      <c r="E109" s="273">
        <v>144.8304</v>
      </c>
      <c r="F109" s="271" t="s">
        <v>149</v>
      </c>
      <c r="G109" s="278"/>
      <c r="H109" s="278"/>
      <c r="I109" s="272"/>
      <c r="J109" s="266"/>
    </row>
  </sheetData>
  <sheetProtection/>
  <mergeCells count="27"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9"/>
  <sheetViews>
    <sheetView zoomScale="69" zoomScaleNormal="6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15" sqref="B1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00" t="s">
        <v>128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186"/>
    </row>
    <row r="2" spans="2:25" s="1" customFormat="1" ht="15.75" customHeight="1">
      <c r="B2" s="301"/>
      <c r="C2" s="301"/>
      <c r="D2" s="301"/>
      <c r="E2" s="301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02"/>
      <c r="B3" s="304"/>
      <c r="C3" s="305" t="s">
        <v>0</v>
      </c>
      <c r="D3" s="312" t="s">
        <v>131</v>
      </c>
      <c r="E3" s="306" t="s">
        <v>131</v>
      </c>
      <c r="F3" s="25"/>
      <c r="G3" s="307" t="s">
        <v>26</v>
      </c>
      <c r="H3" s="308"/>
      <c r="I3" s="308"/>
      <c r="J3" s="308"/>
      <c r="K3" s="309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10" t="s">
        <v>140</v>
      </c>
      <c r="V3" s="311" t="s">
        <v>124</v>
      </c>
      <c r="W3" s="311"/>
      <c r="X3" s="311"/>
      <c r="Y3" s="194"/>
    </row>
    <row r="4" spans="1:24" ht="22.5" customHeight="1">
      <c r="A4" s="302"/>
      <c r="B4" s="304"/>
      <c r="C4" s="305"/>
      <c r="D4" s="313"/>
      <c r="E4" s="306"/>
      <c r="F4" s="294" t="s">
        <v>138</v>
      </c>
      <c r="G4" s="296" t="s">
        <v>31</v>
      </c>
      <c r="H4" s="284" t="s">
        <v>122</v>
      </c>
      <c r="I4" s="298" t="s">
        <v>123</v>
      </c>
      <c r="J4" s="284" t="s">
        <v>132</v>
      </c>
      <c r="K4" s="298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298"/>
      <c r="V4" s="282" t="s">
        <v>137</v>
      </c>
      <c r="W4" s="284" t="s">
        <v>44</v>
      </c>
      <c r="X4" s="286" t="s">
        <v>43</v>
      </c>
    </row>
    <row r="5" spans="1:24" ht="67.5" customHeight="1">
      <c r="A5" s="303"/>
      <c r="B5" s="304"/>
      <c r="C5" s="305"/>
      <c r="D5" s="314"/>
      <c r="E5" s="306"/>
      <c r="F5" s="295"/>
      <c r="G5" s="297"/>
      <c r="H5" s="285"/>
      <c r="I5" s="299"/>
      <c r="J5" s="285"/>
      <c r="K5" s="299"/>
      <c r="L5" s="287" t="s">
        <v>109</v>
      </c>
      <c r="M5" s="288"/>
      <c r="N5" s="289"/>
      <c r="O5" s="315" t="s">
        <v>125</v>
      </c>
      <c r="P5" s="316"/>
      <c r="Q5" s="317"/>
      <c r="R5" s="293" t="s">
        <v>127</v>
      </c>
      <c r="S5" s="293"/>
      <c r="T5" s="293"/>
      <c r="U5" s="299"/>
      <c r="V5" s="283"/>
      <c r="W5" s="285"/>
      <c r="X5" s="286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0" t="s">
        <v>145</v>
      </c>
      <c r="C104" s="261" t="e">
        <f>IF(W79&lt;0,ABS(W79/C103),0)</f>
        <v>#DIV/0!</v>
      </c>
      <c r="D104" s="4" t="s">
        <v>24</v>
      </c>
      <c r="F104" s="78"/>
      <c r="G104" s="261" t="e">
        <f>IF(H79&lt;0,ABS(H79/C103),0)</f>
        <v>#DIV/0!</v>
      </c>
      <c r="H104" s="262"/>
      <c r="I104" s="262"/>
      <c r="J104" s="262"/>
      <c r="V104" s="261" t="e">
        <f>IF(W79&lt;0,ABS(W79/C103),0)</f>
        <v>#DIV/0!</v>
      </c>
      <c r="Y104" s="199"/>
    </row>
    <row r="105" spans="2:25" ht="30.75">
      <c r="B105" s="263" t="s">
        <v>146</v>
      </c>
      <c r="C105" s="264">
        <v>43129</v>
      </c>
      <c r="D105" s="261"/>
      <c r="E105" s="261">
        <v>2330.8</v>
      </c>
      <c r="F105" s="78"/>
      <c r="G105" s="4" t="s">
        <v>147</v>
      </c>
      <c r="Y105" s="199"/>
    </row>
    <row r="106" spans="3:25" ht="15">
      <c r="C106" s="264">
        <v>43130</v>
      </c>
      <c r="D106" s="261"/>
      <c r="E106" s="261">
        <v>15629.9</v>
      </c>
      <c r="F106" s="78"/>
      <c r="G106" s="278"/>
      <c r="H106" s="278"/>
      <c r="I106" s="265"/>
      <c r="J106" s="266"/>
      <c r="Y106" s="199"/>
    </row>
    <row r="107" spans="3:25" ht="15">
      <c r="C107" s="264">
        <v>43131</v>
      </c>
      <c r="D107" s="261"/>
      <c r="E107" s="261">
        <v>15417.7</v>
      </c>
      <c r="F107" s="78"/>
      <c r="G107" s="278"/>
      <c r="H107" s="278"/>
      <c r="I107" s="265"/>
      <c r="J107" s="267"/>
      <c r="Y107" s="199"/>
    </row>
    <row r="108" spans="3:25" ht="15">
      <c r="C108" s="264"/>
      <c r="D108" s="4"/>
      <c r="F108" s="268"/>
      <c r="G108" s="279"/>
      <c r="H108" s="279"/>
      <c r="I108" s="269"/>
      <c r="J108" s="266"/>
      <c r="Y108" s="199"/>
    </row>
    <row r="109" spans="2:25" ht="16.5">
      <c r="B109" s="280" t="s">
        <v>148</v>
      </c>
      <c r="C109" s="280"/>
      <c r="D109" s="270"/>
      <c r="E109" s="270">
        <f>3396166.95/1000</f>
        <v>3396.1669500000003</v>
      </c>
      <c r="F109" s="271" t="s">
        <v>149</v>
      </c>
      <c r="G109" s="278"/>
      <c r="H109" s="278"/>
      <c r="I109" s="272"/>
      <c r="J109" s="266"/>
      <c r="Y109" s="199"/>
    </row>
  </sheetData>
  <sheetProtection/>
  <mergeCells count="27">
    <mergeCell ref="X4:X5"/>
    <mergeCell ref="L5:N5"/>
    <mergeCell ref="O5:Q5"/>
    <mergeCell ref="R5:T5"/>
    <mergeCell ref="G4:G5"/>
    <mergeCell ref="H4:H5"/>
    <mergeCell ref="I4:I5"/>
    <mergeCell ref="J4:J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B109:C109"/>
    <mergeCell ref="G109:H109"/>
    <mergeCell ref="V3:X3"/>
    <mergeCell ref="F4:F5"/>
    <mergeCell ref="G106:H106"/>
    <mergeCell ref="G107:H107"/>
    <mergeCell ref="G108:H108"/>
    <mergeCell ref="K4:K5"/>
    <mergeCell ref="V4:V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2018-04-26T11:36:15Z</cp:lastPrinted>
  <dcterms:created xsi:type="dcterms:W3CDTF">2003-07-28T11:27:56Z</dcterms:created>
  <dcterms:modified xsi:type="dcterms:W3CDTF">2018-04-26T12:00:02Z</dcterms:modified>
  <cp:category/>
  <cp:version/>
  <cp:contentType/>
  <cp:contentStatus/>
</cp:coreProperties>
</file>